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choeberlein\Desktop\"/>
    </mc:Choice>
  </mc:AlternateContent>
  <xr:revisionPtr revIDLastSave="0" documentId="13_ncr:1_{45213000-3199-4867-A30D-23A4B1B2601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G and Twist Rate Calculator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3" i="1" l="1"/>
  <c r="D31" i="1"/>
  <c r="D29" i="1"/>
  <c r="D38" i="1" l="1"/>
  <c r="E38" i="1"/>
  <c r="F38" i="1"/>
  <c r="G38" i="1"/>
  <c r="H38" i="1"/>
  <c r="D36" i="1"/>
  <c r="D35" i="1"/>
  <c r="C41" i="1" l="1"/>
  <c r="C18" i="1" l="1"/>
  <c r="C13" i="1"/>
</calcChain>
</file>

<file path=xl/sharedStrings.xml><?xml version="1.0" encoding="utf-8"?>
<sst xmlns="http://schemas.openxmlformats.org/spreadsheetml/2006/main" count="73" uniqueCount="62">
  <si>
    <t>Examples for 147gr M80 ball 7.62NATO</t>
  </si>
  <si>
    <t>Caliber (.xxx inches)</t>
  </si>
  <si>
    <t>Inches</t>
  </si>
  <si>
    <r>
      <rPr>
        <i/>
        <sz val="10"/>
        <rFont val="Arial"/>
        <family val="2"/>
      </rPr>
      <t xml:space="preserve">(e.g. </t>
    </r>
    <r>
      <rPr>
        <b/>
        <i/>
        <sz val="10"/>
        <rFont val="Arial"/>
        <family val="2"/>
      </rPr>
      <t>.308</t>
    </r>
    <r>
      <rPr>
        <i/>
        <sz val="10"/>
        <rFont val="Arial"/>
        <family val="2"/>
      </rPr>
      <t>)</t>
    </r>
  </si>
  <si>
    <t>Bullet Weight (gr)</t>
  </si>
  <si>
    <t>Grains</t>
  </si>
  <si>
    <r>
      <rPr>
        <i/>
        <sz val="10"/>
        <rFont val="Arial"/>
        <family val="2"/>
      </rPr>
      <t xml:space="preserve">(e.g. </t>
    </r>
    <r>
      <rPr>
        <b/>
        <i/>
        <sz val="10"/>
        <rFont val="Arial"/>
        <family val="2"/>
      </rPr>
      <t>147</t>
    </r>
    <r>
      <rPr>
        <i/>
        <sz val="10"/>
        <rFont val="Arial"/>
        <family val="2"/>
      </rPr>
      <t>)</t>
    </r>
  </si>
  <si>
    <t>Bullet/Projectile Length</t>
  </si>
  <si>
    <t>Barrel Twist (Inches per turn)</t>
  </si>
  <si>
    <t>Inches/turn</t>
  </si>
  <si>
    <r>
      <rPr>
        <i/>
        <sz val="10"/>
        <rFont val="Arial"/>
        <family val="2"/>
      </rPr>
      <t xml:space="preserve">(e.g. for 1:12 it would be </t>
    </r>
    <r>
      <rPr>
        <b/>
        <i/>
        <sz val="10"/>
        <rFont val="Arial"/>
        <family val="2"/>
      </rPr>
      <t>12</t>
    </r>
    <r>
      <rPr>
        <i/>
        <sz val="10"/>
        <rFont val="Arial"/>
        <family val="2"/>
      </rPr>
      <t>)</t>
    </r>
  </si>
  <si>
    <t>Muzzle velocity (fps)</t>
  </si>
  <si>
    <t>fps</t>
  </si>
  <si>
    <r>
      <rPr>
        <i/>
        <sz val="10"/>
        <rFont val="Arial"/>
        <family val="2"/>
      </rPr>
      <t xml:space="preserve">(e.g. </t>
    </r>
    <r>
      <rPr>
        <b/>
        <i/>
        <sz val="10"/>
        <rFont val="Arial"/>
        <family val="2"/>
      </rPr>
      <t>2750</t>
    </r>
    <r>
      <rPr>
        <i/>
        <sz val="10"/>
        <rFont val="Arial"/>
        <family val="2"/>
      </rPr>
      <t>)</t>
    </r>
  </si>
  <si>
    <t>Temperature (F)</t>
  </si>
  <si>
    <r>
      <rPr>
        <sz val="10"/>
        <rFont val="Arial"/>
        <family val="2"/>
      </rPr>
      <t xml:space="preserve">degrees Fahrenheit </t>
    </r>
    <r>
      <rPr>
        <i/>
        <sz val="10"/>
        <rFont val="Arial"/>
        <family val="2"/>
      </rPr>
      <t>(59 is standard, 78 is US Army)</t>
    </r>
  </si>
  <si>
    <t>Barometric Pressure (inHg)</t>
  </si>
  <si>
    <r>
      <rPr>
        <sz val="10"/>
        <rFont val="Arial"/>
        <family val="2"/>
      </rPr>
      <t xml:space="preserve">inches of mercury </t>
    </r>
    <r>
      <rPr>
        <i/>
        <sz val="10"/>
        <rFont val="Arial"/>
        <family val="2"/>
      </rPr>
      <t>(29.92 is standard)</t>
    </r>
  </si>
  <si>
    <t>Kyrottimus’ RPM Calculation:</t>
  </si>
  <si>
    <t>RPM</t>
  </si>
  <si>
    <t>Bullet Weight (grains)</t>
  </si>
  <si>
    <t>Look up your bullet length here</t>
  </si>
  <si>
    <t>5.56mm = .224cal</t>
  </si>
  <si>
    <t xml:space="preserve">1 in </t>
  </si>
  <si>
    <t>Inch Twist</t>
  </si>
  <si>
    <t>6mm = .243cal</t>
  </si>
  <si>
    <t>(Round up/down to nearest .5")</t>
  </si>
  <si>
    <t>6.5mm = .264cal</t>
  </si>
  <si>
    <t>6.8mm = .277cal</t>
  </si>
  <si>
    <t>7mm = .284cal</t>
  </si>
  <si>
    <t>7.62mm = .308cal</t>
  </si>
  <si>
    <t>8.6mm = .338cal</t>
  </si>
  <si>
    <t>9mm = .355cal</t>
  </si>
  <si>
    <t>To look up more information about a bullet you may be using, please refer to</t>
  </si>
  <si>
    <t>https://www.jbmballistics.com/ballistics/lengths/lengths.shtml</t>
  </si>
  <si>
    <r>
      <rPr>
        <b/>
        <sz val="8"/>
        <rFont val="Arial"/>
        <family val="2"/>
      </rPr>
      <t xml:space="preserve">Bullet/Projectile Length </t>
    </r>
    <r>
      <rPr>
        <b/>
        <sz val="7"/>
        <rFont val="Arial"/>
        <family val="2"/>
      </rPr>
      <t>(inches)</t>
    </r>
  </si>
  <si>
    <t>(50,000-300,000RPM is nominal; the larger the bore the less it should be)</t>
  </si>
  <si>
    <t>Muzzle Velocity (FPS)</t>
  </si>
  <si>
    <t xml:space="preserve">Muzzle Energy: </t>
  </si>
  <si>
    <t>ft/lbs</t>
  </si>
  <si>
    <t>Sectional Density:</t>
  </si>
  <si>
    <t>SPITZER</t>
  </si>
  <si>
    <t>FMJBT</t>
  </si>
  <si>
    <t>BTHP</t>
  </si>
  <si>
    <t>HP</t>
  </si>
  <si>
    <t>RN</t>
  </si>
  <si>
    <t>Caliber (0.000 inches)</t>
  </si>
  <si>
    <r>
      <rPr>
        <b/>
        <sz val="9"/>
        <rFont val="Arial"/>
        <family val="2"/>
      </rPr>
      <t>Specific Gravity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</rPr>
      <t>(Bullet Density)</t>
    </r>
  </si>
  <si>
    <t>Stability Factor =</t>
  </si>
  <si>
    <t>SF shouldn't be less than 1.4.  If SF is greater than about 2.05, you may gain some accuracy by going to a slower twist barrel.  Some larger-bore calibers tend to go well over 2.</t>
  </si>
  <si>
    <r>
      <t xml:space="preserve">(e.g. </t>
    </r>
    <r>
      <rPr>
        <b/>
        <i/>
        <sz val="10"/>
        <rFont val="Arial"/>
        <family val="2"/>
      </rPr>
      <t>1.11</t>
    </r>
    <r>
      <rPr>
        <i/>
        <sz val="10"/>
        <rFont val="Arial"/>
        <family val="2"/>
      </rPr>
      <t>)</t>
    </r>
  </si>
  <si>
    <t>Estimated Ballistic Coefficient:</t>
  </si>
  <si>
    <t>Don Miller's Twist Rule / SF &amp; RPM Caclulator</t>
  </si>
  <si>
    <t>Bullet Type:</t>
  </si>
  <si>
    <t>Nominal Twist Rate =</t>
  </si>
  <si>
    <r>
      <rPr>
        <b/>
        <i/>
        <sz val="12"/>
        <rFont val="Arial"/>
        <family val="2"/>
      </rPr>
      <t>RPM Calculation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(Nominal Twist)</t>
    </r>
    <r>
      <rPr>
        <b/>
        <i/>
        <sz val="8"/>
        <rFont val="Arial"/>
        <family val="2"/>
      </rPr>
      <t>:</t>
    </r>
  </si>
  <si>
    <t>10.9=FMJ Lead Core, 8.9=Solid Brass, 8.5=Solid Copper, 7.8=Steel Core, 11.35=Solid Lead</t>
  </si>
  <si>
    <t>Kyrottimus’ Simple Twist &amp; Ballistic Calculator v3.3</t>
  </si>
  <si>
    <t>Min Ideal Twist For This Bullet =</t>
  </si>
  <si>
    <t>Max Ideal Twist For This Bullet =</t>
  </si>
  <si>
    <t>(Round down to nearest .5")</t>
  </si>
  <si>
    <t>(Round up to nearest .5")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</si>
</sst>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Arial"/>
    </font>
    <font>
      <sz val="1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333333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sz val="10"/>
      <color rgb="FF996600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9"/>
      <name val="Arial"/>
      <family val="2"/>
    </font>
    <font>
      <sz val="10"/>
      <color rgb="FFFFFFFF"/>
      <name val="Arial"/>
      <family val="2"/>
    </font>
    <font>
      <u/>
      <sz val="10"/>
      <color rgb="FF0563C1"/>
      <name val="Arial"/>
      <family val="2"/>
    </font>
    <font>
      <sz val="4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b/>
      <sz val="12"/>
      <color theme="1"/>
      <name val="Arial"/>
      <family val="2"/>
    </font>
    <font>
      <i/>
      <sz val="9"/>
      <name val="Arial"/>
      <family val="2"/>
    </font>
    <font>
      <b/>
      <sz val="11"/>
      <color theme="1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sz val="7"/>
      <name val="Arial"/>
      <family val="2"/>
    </font>
    <font>
      <sz val="7.5"/>
      <name val="Arial"/>
      <family val="2"/>
    </font>
    <font>
      <b/>
      <i/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  <bgColor rgb="FFFFFFD7"/>
      </patternFill>
    </fill>
    <fill>
      <patternFill patternType="solid">
        <fgColor rgb="FFCCFFCC"/>
        <bgColor rgb="FFE2F0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2F0D9"/>
      </patternFill>
    </fill>
    <fill>
      <patternFill patternType="solid">
        <fgColor rgb="FFE2F0D9"/>
        <bgColor rgb="FFF2F2F2"/>
      </patternFill>
    </fill>
    <fill>
      <patternFill patternType="solid">
        <fgColor rgb="FFF2F2F2"/>
        <bgColor rgb="FFE2F0D9"/>
      </patternFill>
    </fill>
    <fill>
      <patternFill patternType="solid">
        <fgColor rgb="FFFFFFD7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/>
    <xf numFmtId="0" fontId="21" fillId="0" borderId="0" applyBorder="0" applyProtection="0"/>
    <xf numFmtId="0" fontId="2" fillId="0" borderId="0" applyBorder="0" applyProtection="0"/>
    <xf numFmtId="0" fontId="3" fillId="0" borderId="0" applyBorder="0" applyProtection="0"/>
    <xf numFmtId="0" fontId="4" fillId="0" borderId="0" applyBorder="0" applyProtection="0"/>
    <xf numFmtId="0" fontId="1" fillId="0" borderId="0" applyBorder="0" applyProtection="0"/>
    <xf numFmtId="0" fontId="5" fillId="2" borderId="1" applyProtection="0"/>
    <xf numFmtId="0" fontId="6" fillId="0" borderId="0" applyBorder="0" applyProtection="0"/>
    <xf numFmtId="0" fontId="1" fillId="0" borderId="0" applyBorder="0" applyProtection="0"/>
    <xf numFmtId="0" fontId="7" fillId="3" borderId="0" applyBorder="0" applyProtection="0"/>
    <xf numFmtId="0" fontId="8" fillId="2" borderId="0" applyBorder="0" applyProtection="0"/>
    <xf numFmtId="0" fontId="9" fillId="4" borderId="0" applyBorder="0" applyProtection="0"/>
    <xf numFmtId="0" fontId="9" fillId="0" borderId="0" applyBorder="0" applyProtection="0"/>
    <xf numFmtId="0" fontId="10" fillId="5" borderId="0" applyBorder="0" applyProtection="0"/>
    <xf numFmtId="0" fontId="11" fillId="0" borderId="0" applyBorder="0" applyProtection="0"/>
    <xf numFmtId="0" fontId="12" fillId="6" borderId="0" applyBorder="0" applyProtection="0"/>
    <xf numFmtId="0" fontId="12" fillId="7" borderId="0" applyBorder="0" applyProtection="0"/>
    <xf numFmtId="0" fontId="11" fillId="8" borderId="0" applyBorder="0" applyProtection="0"/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15" fillId="0" borderId="5" xfId="0" applyFont="1" applyBorder="1"/>
    <xf numFmtId="0" fontId="15" fillId="0" borderId="6" xfId="0" applyFont="1" applyBorder="1"/>
    <xf numFmtId="0" fontId="0" fillId="10" borderId="2" xfId="0" applyFont="1" applyFill="1" applyBorder="1"/>
    <xf numFmtId="0" fontId="16" fillId="11" borderId="2" xfId="0" applyFont="1" applyFill="1" applyBorder="1" applyAlignment="1">
      <alignment horizontal="center"/>
    </xf>
    <xf numFmtId="0" fontId="15" fillId="0" borderId="3" xfId="0" applyFont="1" applyBorder="1"/>
    <xf numFmtId="0" fontId="15" fillId="0" borderId="0" xfId="0" applyFont="1" applyBorder="1"/>
    <xf numFmtId="0" fontId="15" fillId="0" borderId="7" xfId="0" applyFont="1" applyBorder="1"/>
    <xf numFmtId="0" fontId="17" fillId="10" borderId="2" xfId="0" applyFont="1" applyFill="1" applyBorder="1"/>
    <xf numFmtId="0" fontId="15" fillId="0" borderId="8" xfId="0" applyFont="1" applyBorder="1"/>
    <xf numFmtId="0" fontId="15" fillId="0" borderId="9" xfId="0" applyFont="1" applyBorder="1"/>
    <xf numFmtId="0" fontId="15" fillId="0" borderId="10" xfId="0" applyFont="1" applyBorder="1"/>
    <xf numFmtId="0" fontId="17" fillId="0" borderId="0" xfId="0" applyFont="1"/>
    <xf numFmtId="0" fontId="0" fillId="0" borderId="7" xfId="0" applyBorder="1"/>
    <xf numFmtId="0" fontId="18" fillId="0" borderId="3" xfId="0" applyFont="1" applyBorder="1" applyAlignment="1">
      <alignment horizontal="right"/>
    </xf>
    <xf numFmtId="2" fontId="18" fillId="12" borderId="11" xfId="0" applyNumberFormat="1" applyFont="1" applyFill="1" applyBorder="1" applyAlignment="1">
      <alignment horizontal="center"/>
    </xf>
    <xf numFmtId="0" fontId="17" fillId="0" borderId="8" xfId="0" applyFont="1" applyBorder="1" applyAlignment="1">
      <alignment horizontal="left" wrapText="1"/>
    </xf>
    <xf numFmtId="0" fontId="17" fillId="0" borderId="9" xfId="0" applyFont="1" applyBorder="1" applyAlignment="1">
      <alignment horizontal="left" wrapText="1"/>
    </xf>
    <xf numFmtId="0" fontId="0" fillId="0" borderId="10" xfId="0" applyBorder="1"/>
    <xf numFmtId="0" fontId="20" fillId="0" borderId="0" xfId="0" applyFont="1" applyProtection="1">
      <protection hidden="1"/>
    </xf>
    <xf numFmtId="0" fontId="22" fillId="0" borderId="7" xfId="0" applyFont="1" applyBorder="1"/>
    <xf numFmtId="0" fontId="17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2" fillId="0" borderId="0" xfId="0" applyFont="1"/>
    <xf numFmtId="0" fontId="28" fillId="0" borderId="3" xfId="0" applyFont="1" applyBorder="1"/>
    <xf numFmtId="0" fontId="28" fillId="0" borderId="8" xfId="0" applyFont="1" applyBorder="1"/>
    <xf numFmtId="0" fontId="0" fillId="0" borderId="9" xfId="0" applyBorder="1" applyAlignment="1">
      <alignment horizontal="center"/>
    </xf>
    <xf numFmtId="0" fontId="0" fillId="0" borderId="9" xfId="0" applyBorder="1"/>
    <xf numFmtId="0" fontId="16" fillId="10" borderId="2" xfId="0" applyFont="1" applyFill="1" applyBorder="1"/>
    <xf numFmtId="0" fontId="23" fillId="10" borderId="2" xfId="0" applyFont="1" applyFill="1" applyBorder="1"/>
    <xf numFmtId="0" fontId="19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6" fillId="12" borderId="2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25" fillId="0" borderId="0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0" borderId="3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33" fillId="0" borderId="5" xfId="0" applyFont="1" applyBorder="1"/>
    <xf numFmtId="0" fontId="19" fillId="0" borderId="4" xfId="0" applyFont="1" applyBorder="1"/>
    <xf numFmtId="0" fontId="32" fillId="14" borderId="2" xfId="0" applyFont="1" applyFill="1" applyBorder="1" applyAlignment="1">
      <alignment horizontal="center" vertical="center"/>
    </xf>
    <xf numFmtId="0" fontId="26" fillId="14" borderId="2" xfId="0" applyFont="1" applyFill="1" applyBorder="1" applyAlignment="1">
      <alignment horizontal="center" vertical="center"/>
    </xf>
    <xf numFmtId="0" fontId="34" fillId="14" borderId="2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16" fillId="0" borderId="4" xfId="0" applyFont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left" vertical="center"/>
    </xf>
    <xf numFmtId="0" fontId="26" fillId="0" borderId="4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2" fontId="18" fillId="12" borderId="11" xfId="0" applyNumberFormat="1" applyFont="1" applyFill="1" applyBorder="1" applyAlignment="1" applyProtection="1">
      <alignment horizontal="center" vertical="center"/>
      <protection hidden="1"/>
    </xf>
    <xf numFmtId="2" fontId="13" fillId="12" borderId="11" xfId="0" applyNumberFormat="1" applyFont="1" applyFill="1" applyBorder="1" applyAlignment="1" applyProtection="1">
      <alignment horizontal="center" vertical="center"/>
      <protection hidden="1"/>
    </xf>
    <xf numFmtId="0" fontId="32" fillId="13" borderId="2" xfId="0" applyFont="1" applyFill="1" applyBorder="1" applyAlignment="1" applyProtection="1">
      <alignment horizontal="center" vertical="center"/>
      <protection hidden="1"/>
    </xf>
    <xf numFmtId="0" fontId="26" fillId="13" borderId="2" xfId="0" applyFont="1" applyFill="1" applyBorder="1" applyAlignment="1" applyProtection="1">
      <alignment horizontal="center" vertical="center"/>
      <protection hidden="1"/>
    </xf>
    <xf numFmtId="0" fontId="26" fillId="12" borderId="2" xfId="0" applyFont="1" applyFill="1" applyBorder="1" applyAlignment="1" applyProtection="1">
      <alignment horizontal="center" vertical="center"/>
      <protection hidden="1"/>
    </xf>
    <xf numFmtId="0" fontId="16" fillId="0" borderId="4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31" fillId="0" borderId="10" xfId="0" applyFont="1" applyBorder="1" applyAlignment="1">
      <alignment horizontal="center" vertical="center" wrapText="1"/>
    </xf>
    <xf numFmtId="0" fontId="21" fillId="0" borderId="0" xfId="1" applyFont="1" applyBorder="1" applyAlignment="1" applyProtection="1">
      <alignment horizontal="left" vertical="center"/>
    </xf>
    <xf numFmtId="0" fontId="13" fillId="9" borderId="2" xfId="0" applyFont="1" applyFill="1" applyBorder="1" applyAlignment="1">
      <alignment horizontal="center" vertical="center"/>
    </xf>
    <xf numFmtId="0" fontId="15" fillId="0" borderId="3" xfId="0" applyFont="1" applyBorder="1" applyAlignment="1"/>
    <xf numFmtId="0" fontId="37" fillId="0" borderId="3" xfId="0" applyFont="1" applyBorder="1" applyAlignment="1">
      <alignment horizontal="left" wrapText="1"/>
    </xf>
    <xf numFmtId="0" fontId="35" fillId="9" borderId="2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39" fillId="0" borderId="0" xfId="0" applyFont="1" applyFill="1" applyBorder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0" fontId="25" fillId="0" borderId="14" xfId="0" applyFont="1" applyBorder="1" applyAlignment="1">
      <alignment horizontal="center" vertical="center"/>
    </xf>
    <xf numFmtId="0" fontId="26" fillId="11" borderId="2" xfId="0" applyFont="1" applyFill="1" applyBorder="1" applyAlignment="1" applyProtection="1">
      <alignment horizontal="center" vertical="center"/>
      <protection locked="0"/>
    </xf>
  </cellXfs>
  <cellStyles count="18">
    <cellStyle name="Accent" xfId="14" xr:uid="{00000000-0005-0000-0000-000000000000}"/>
    <cellStyle name="Accent 1" xfId="15" xr:uid="{00000000-0005-0000-0000-000001000000}"/>
    <cellStyle name="Accent 2" xfId="16" xr:uid="{00000000-0005-0000-0000-000002000000}"/>
    <cellStyle name="Accent 3" xfId="17" xr:uid="{00000000-0005-0000-0000-000003000000}"/>
    <cellStyle name="Bad" xfId="11" xr:uid="{00000000-0005-0000-0000-000004000000}"/>
    <cellStyle name="Error" xfId="13" xr:uid="{00000000-0005-0000-0000-000005000000}"/>
    <cellStyle name="Footnote" xfId="7" xr:uid="{00000000-0005-0000-0000-000006000000}"/>
    <cellStyle name="Good" xfId="9" xr:uid="{00000000-0005-0000-0000-000007000000}"/>
    <cellStyle name="Heading" xfId="2" xr:uid="{00000000-0005-0000-0000-000008000000}"/>
    <cellStyle name="Heading 1" xfId="3" xr:uid="{00000000-0005-0000-0000-000009000000}"/>
    <cellStyle name="Heading 2" xfId="4" xr:uid="{00000000-0005-0000-0000-00000A000000}"/>
    <cellStyle name="Hyperlink" xfId="1" xr:uid="{00000000-0005-0000-0000-00000B000000}"/>
    <cellStyle name="Neutral" xfId="10" xr:uid="{00000000-0005-0000-0000-00000C000000}"/>
    <cellStyle name="Normal" xfId="0" builtinId="0"/>
    <cellStyle name="Note" xfId="6" xr:uid="{00000000-0005-0000-0000-00000E000000}"/>
    <cellStyle name="Status" xfId="8" xr:uid="{00000000-0005-0000-0000-00000F000000}"/>
    <cellStyle name="Text" xfId="5" xr:uid="{00000000-0005-0000-0000-000010000000}"/>
    <cellStyle name="Warning" xfId="12" xr:uid="{00000000-0005-0000-0000-000011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FFFFD7"/>
      <rgbColor rgb="FF808080"/>
      <rgbColor rgb="FF9999FF"/>
      <rgbColor rgb="FF993366"/>
      <rgbColor rgb="FFFFFFCC"/>
      <rgbColor rgb="FFE2F0D9"/>
      <rgbColor rgb="FF660066"/>
      <rgbColor rgb="FFFF8080"/>
      <rgbColor rgb="FF0563C1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bmballistics.com/ballistics/lengths/lengths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4"/>
  <sheetViews>
    <sheetView tabSelected="1" topLeftCell="A19" zoomScaleNormal="100" workbookViewId="0">
      <selection activeCell="C24" sqref="C24"/>
    </sheetView>
  </sheetViews>
  <sheetFormatPr defaultRowHeight="12.75" x14ac:dyDescent="0.2"/>
  <cols>
    <col min="1" max="1" width="4.42578125" customWidth="1"/>
    <col min="2" max="2" width="25.5703125" customWidth="1"/>
    <col min="3" max="3" width="9.5703125" style="1" customWidth="1"/>
    <col min="4" max="4" width="9.85546875" customWidth="1"/>
    <col min="5" max="5" width="9.28515625" customWidth="1"/>
    <col min="6" max="6" width="8.140625" customWidth="1"/>
    <col min="7" max="7" width="8.7109375" customWidth="1"/>
    <col min="8" max="8" width="7.5703125" customWidth="1"/>
    <col min="9" max="1025" width="8.7109375" customWidth="1"/>
  </cols>
  <sheetData>
    <row r="1" spans="2:8" hidden="1" x14ac:dyDescent="0.2"/>
    <row r="2" spans="2:8" hidden="1" x14ac:dyDescent="0.2">
      <c r="B2" s="72" t="s">
        <v>52</v>
      </c>
      <c r="C2" s="72"/>
      <c r="D2" s="72"/>
      <c r="E2" s="72"/>
      <c r="F2" s="72"/>
      <c r="G2" s="72"/>
      <c r="H2" s="72"/>
    </row>
    <row r="3" spans="2:8" hidden="1" x14ac:dyDescent="0.2">
      <c r="B3" s="72"/>
      <c r="C3" s="72"/>
      <c r="D3" s="72"/>
      <c r="E3" s="72"/>
      <c r="F3" s="72"/>
      <c r="G3" s="72"/>
      <c r="H3" s="72"/>
    </row>
    <row r="4" spans="2:8" hidden="1" x14ac:dyDescent="0.2">
      <c r="B4" s="2"/>
      <c r="E4" s="45" t="s">
        <v>0</v>
      </c>
      <c r="F4" s="44"/>
      <c r="G4" s="3"/>
      <c r="H4" s="4"/>
    </row>
    <row r="5" spans="2:8" hidden="1" x14ac:dyDescent="0.2">
      <c r="B5" s="5" t="s">
        <v>1</v>
      </c>
      <c r="C5" s="6"/>
      <c r="D5" t="s">
        <v>2</v>
      </c>
      <c r="E5" s="7" t="s">
        <v>3</v>
      </c>
      <c r="F5" s="8"/>
      <c r="G5" s="8"/>
      <c r="H5" s="9"/>
    </row>
    <row r="6" spans="2:8" hidden="1" x14ac:dyDescent="0.2">
      <c r="B6" s="5" t="s">
        <v>4</v>
      </c>
      <c r="C6" s="6"/>
      <c r="D6" t="s">
        <v>5</v>
      </c>
      <c r="E6" s="7" t="s">
        <v>6</v>
      </c>
      <c r="F6" s="8"/>
      <c r="G6" s="8"/>
      <c r="H6" s="9"/>
    </row>
    <row r="7" spans="2:8" hidden="1" x14ac:dyDescent="0.2">
      <c r="B7" s="10" t="s">
        <v>7</v>
      </c>
      <c r="C7" s="6"/>
      <c r="D7" t="s">
        <v>2</v>
      </c>
      <c r="E7" s="7" t="s">
        <v>50</v>
      </c>
      <c r="F7" s="8"/>
      <c r="G7" s="8"/>
      <c r="H7" s="9"/>
    </row>
    <row r="8" spans="2:8" hidden="1" x14ac:dyDescent="0.2">
      <c r="B8" s="5" t="s">
        <v>8</v>
      </c>
      <c r="C8" s="6"/>
      <c r="D8" t="s">
        <v>9</v>
      </c>
      <c r="E8" s="73" t="s">
        <v>10</v>
      </c>
      <c r="F8" s="73"/>
      <c r="G8" s="73"/>
      <c r="H8" s="9"/>
    </row>
    <row r="9" spans="2:8" hidden="1" x14ac:dyDescent="0.2">
      <c r="B9" s="10" t="s">
        <v>11</v>
      </c>
      <c r="C9" s="6"/>
      <c r="D9" t="s">
        <v>12</v>
      </c>
      <c r="E9" s="11" t="s">
        <v>13</v>
      </c>
      <c r="F9" s="12"/>
      <c r="G9" s="12"/>
      <c r="H9" s="13"/>
    </row>
    <row r="10" spans="2:8" hidden="1" x14ac:dyDescent="0.2">
      <c r="B10" s="5" t="s">
        <v>14</v>
      </c>
      <c r="C10" s="6">
        <v>59</v>
      </c>
      <c r="D10" s="14" t="s">
        <v>15</v>
      </c>
      <c r="H10" s="15"/>
    </row>
    <row r="11" spans="2:8" hidden="1" x14ac:dyDescent="0.2">
      <c r="B11" s="10" t="s">
        <v>16</v>
      </c>
      <c r="C11" s="6">
        <v>29.92</v>
      </c>
      <c r="D11" s="14" t="s">
        <v>17</v>
      </c>
      <c r="H11" s="15"/>
    </row>
    <row r="12" spans="2:8" ht="7.5" hidden="1" customHeight="1" thickBot="1" x14ac:dyDescent="0.25">
      <c r="B12" s="2"/>
      <c r="H12" s="15"/>
    </row>
    <row r="13" spans="2:8" ht="18.75" hidden="1" thickBot="1" x14ac:dyDescent="0.3">
      <c r="B13" s="16" t="s">
        <v>48</v>
      </c>
      <c r="C13" s="17" t="e">
        <f>(30*C6)/((C8/C5)^2*C5^3*C7/C5*(1+(C7/C5)^2))*(C9/2800)^(1/3)*((C10+460)/(59+460)*29.92/C11)</f>
        <v>#DIV/0!</v>
      </c>
      <c r="H13" s="15"/>
    </row>
    <row r="14" spans="2:8" ht="7.5" hidden="1" customHeight="1" x14ac:dyDescent="0.2">
      <c r="B14" s="2"/>
      <c r="C14"/>
      <c r="H14" s="15"/>
    </row>
    <row r="15" spans="2:8" ht="12.75" hidden="1" customHeight="1" x14ac:dyDescent="0.2">
      <c r="B15" s="74" t="s">
        <v>49</v>
      </c>
      <c r="C15" s="74"/>
      <c r="D15" s="74"/>
      <c r="E15" s="74"/>
      <c r="F15" s="74"/>
      <c r="G15" s="74"/>
      <c r="H15" s="15"/>
    </row>
    <row r="16" spans="2:8" hidden="1" x14ac:dyDescent="0.2">
      <c r="B16" s="74"/>
      <c r="C16" s="74"/>
      <c r="D16" s="74"/>
      <c r="E16" s="74"/>
      <c r="F16" s="74"/>
      <c r="G16" s="74"/>
      <c r="H16" s="15"/>
    </row>
    <row r="17" spans="2:8" ht="6" hidden="1" customHeight="1" x14ac:dyDescent="0.2">
      <c r="B17" s="18"/>
      <c r="C17" s="19"/>
      <c r="D17" s="19"/>
      <c r="E17" s="19"/>
      <c r="F17" s="19"/>
      <c r="G17" s="19"/>
      <c r="H17" s="20"/>
    </row>
    <row r="18" spans="2:8" ht="21" hidden="1" customHeight="1" x14ac:dyDescent="0.2">
      <c r="B18" s="34" t="s">
        <v>18</v>
      </c>
      <c r="C18" s="37" t="e">
        <f>(C9*720)/C8</f>
        <v>#DIV/0!</v>
      </c>
      <c r="D18" s="24" t="s">
        <v>19</v>
      </c>
      <c r="E18" s="70" t="s">
        <v>36</v>
      </c>
      <c r="F18" s="70"/>
      <c r="G18" s="70"/>
      <c r="H18" s="70"/>
    </row>
    <row r="20" spans="2:8" x14ac:dyDescent="0.2">
      <c r="B20" s="75" t="s">
        <v>57</v>
      </c>
      <c r="C20" s="75"/>
      <c r="D20" s="75"/>
      <c r="E20" s="75"/>
      <c r="F20" s="75"/>
      <c r="G20" s="75"/>
      <c r="H20" s="75"/>
    </row>
    <row r="21" spans="2:8" x14ac:dyDescent="0.2">
      <c r="B21" s="75"/>
      <c r="C21" s="75"/>
      <c r="D21" s="75"/>
      <c r="E21" s="75"/>
      <c r="F21" s="75"/>
      <c r="G21" s="75"/>
      <c r="H21" s="75"/>
    </row>
    <row r="22" spans="2:8" ht="8.25" customHeight="1" x14ac:dyDescent="0.2">
      <c r="B22" s="2"/>
      <c r="H22" s="15"/>
    </row>
    <row r="23" spans="2:8" ht="16.5" customHeight="1" x14ac:dyDescent="0.2">
      <c r="B23" s="32" t="s">
        <v>46</v>
      </c>
      <c r="C23" s="83">
        <v>0.308</v>
      </c>
      <c r="D23" s="14" t="s">
        <v>2</v>
      </c>
      <c r="H23" s="15"/>
    </row>
    <row r="24" spans="2:8" ht="16.5" customHeight="1" x14ac:dyDescent="0.2">
      <c r="B24" s="32" t="s">
        <v>20</v>
      </c>
      <c r="C24" s="83">
        <v>147</v>
      </c>
      <c r="D24" s="14" t="s">
        <v>5</v>
      </c>
      <c r="G24" s="21"/>
      <c r="H24" s="15"/>
    </row>
    <row r="25" spans="2:8" ht="16.5" customHeight="1" x14ac:dyDescent="0.2">
      <c r="B25" s="33" t="s">
        <v>35</v>
      </c>
      <c r="C25" s="83">
        <v>1.1000000000000001</v>
      </c>
      <c r="D25" s="14" t="s">
        <v>2</v>
      </c>
      <c r="E25" s="71" t="s">
        <v>21</v>
      </c>
      <c r="F25" s="71"/>
      <c r="G25" s="71"/>
      <c r="H25" s="22"/>
    </row>
    <row r="26" spans="2:8" ht="16.5" customHeight="1" x14ac:dyDescent="0.2">
      <c r="B26" s="32" t="s">
        <v>37</v>
      </c>
      <c r="C26" s="83">
        <v>2750</v>
      </c>
      <c r="D26" s="38" t="s">
        <v>12</v>
      </c>
      <c r="H26" s="15"/>
    </row>
    <row r="27" spans="2:8" ht="16.5" customHeight="1" x14ac:dyDescent="0.2">
      <c r="B27" s="32" t="s">
        <v>47</v>
      </c>
      <c r="C27" s="83">
        <v>10.9</v>
      </c>
      <c r="D27" s="80" t="s">
        <v>56</v>
      </c>
      <c r="E27" s="81"/>
      <c r="F27" s="81"/>
      <c r="G27" s="54"/>
      <c r="H27" s="55"/>
    </row>
    <row r="28" spans="2:8" ht="12.75" customHeight="1" thickBot="1" x14ac:dyDescent="0.25">
      <c r="B28" s="23"/>
      <c r="D28" s="81"/>
      <c r="E28" s="81"/>
      <c r="F28" s="81"/>
      <c r="G28" s="76" t="s">
        <v>22</v>
      </c>
      <c r="H28" s="76"/>
    </row>
    <row r="29" spans="2:8" ht="21.6" customHeight="1" thickBot="1" x14ac:dyDescent="0.25">
      <c r="B29" s="61" t="s">
        <v>58</v>
      </c>
      <c r="C29" s="35" t="s">
        <v>23</v>
      </c>
      <c r="D29" s="62">
        <f>(3.5*(SQRT(C26))*C23*(C23/C25)*(SQRT(C27/10.9))-C25)</f>
        <v>14.728623136583925</v>
      </c>
      <c r="E29" s="25" t="s">
        <v>24</v>
      </c>
      <c r="G29" s="77" t="s">
        <v>25</v>
      </c>
      <c r="H29" s="77"/>
    </row>
    <row r="30" spans="2:8" ht="19.350000000000001" customHeight="1" x14ac:dyDescent="0.2">
      <c r="B30" s="2"/>
      <c r="C30" s="36"/>
      <c r="D30" s="78" t="s">
        <v>60</v>
      </c>
      <c r="E30" s="79"/>
      <c r="F30" s="79"/>
      <c r="G30" s="77" t="s">
        <v>27</v>
      </c>
      <c r="H30" s="77"/>
    </row>
    <row r="31" spans="2:8" ht="20.85" customHeight="1" x14ac:dyDescent="0.2">
      <c r="B31" s="61" t="s">
        <v>59</v>
      </c>
      <c r="C31" s="35" t="s">
        <v>23</v>
      </c>
      <c r="D31" s="62">
        <f>(3.5*(SQRT(C26))*C23*(C23/C25)*(SQRT(C27/10.9))-C25)*0.75</f>
        <v>11.046467352437944</v>
      </c>
      <c r="E31" s="25" t="s">
        <v>24</v>
      </c>
      <c r="G31" s="77" t="s">
        <v>28</v>
      </c>
      <c r="H31" s="77"/>
    </row>
    <row r="32" spans="2:8" ht="20.85" customHeight="1" x14ac:dyDescent="0.2">
      <c r="B32" s="2"/>
      <c r="C32" s="36"/>
      <c r="D32" s="78" t="s">
        <v>61</v>
      </c>
      <c r="E32" s="79"/>
      <c r="F32" s="79"/>
      <c r="G32" s="77" t="s">
        <v>29</v>
      </c>
      <c r="H32" s="77"/>
    </row>
    <row r="33" spans="2:8" ht="26.85" customHeight="1" x14ac:dyDescent="0.2">
      <c r="B33" s="59" t="s">
        <v>54</v>
      </c>
      <c r="C33" s="35" t="s">
        <v>23</v>
      </c>
      <c r="D33" s="63">
        <f>(3.5*(SQRT(C26))*C23*(C23/C25)*(SQRT(C27/10.9))-C25)*0.9</f>
        <v>13.255760822925533</v>
      </c>
      <c r="E33" s="25" t="s">
        <v>24</v>
      </c>
      <c r="G33" s="77" t="s">
        <v>30</v>
      </c>
      <c r="H33" s="77"/>
    </row>
    <row r="34" spans="2:8" ht="18.75" customHeight="1" x14ac:dyDescent="0.2">
      <c r="B34" s="2"/>
      <c r="D34" s="78" t="s">
        <v>26</v>
      </c>
      <c r="E34" s="79"/>
      <c r="F34" s="79"/>
      <c r="G34" s="77" t="s">
        <v>31</v>
      </c>
      <c r="H34" s="77"/>
    </row>
    <row r="35" spans="2:8" ht="17.25" customHeight="1" x14ac:dyDescent="0.2">
      <c r="B35" s="67" t="s">
        <v>38</v>
      </c>
      <c r="C35" s="69"/>
      <c r="D35" s="64">
        <f>((C26^2)*C24)/450240</f>
        <v>2469.0998134328356</v>
      </c>
      <c r="E35" s="53" t="s">
        <v>39</v>
      </c>
      <c r="G35" s="82" t="s">
        <v>32</v>
      </c>
      <c r="H35" s="82"/>
    </row>
    <row r="36" spans="2:8" ht="17.25" customHeight="1" x14ac:dyDescent="0.2">
      <c r="B36" s="67" t="s">
        <v>40</v>
      </c>
      <c r="C36" s="69"/>
      <c r="D36" s="64">
        <f>(C24/7000)/(C23^2)</f>
        <v>0.22136953955135774</v>
      </c>
      <c r="E36" s="41"/>
      <c r="G36" s="39"/>
      <c r="H36" s="40"/>
    </row>
    <row r="37" spans="2:8" ht="8.25" customHeight="1" x14ac:dyDescent="0.2">
      <c r="B37" s="56"/>
      <c r="C37" s="57"/>
      <c r="D37" s="50"/>
      <c r="E37" s="58"/>
      <c r="G37" s="39"/>
      <c r="H37" s="40"/>
    </row>
    <row r="38" spans="2:8" ht="17.25" customHeight="1" x14ac:dyDescent="0.2">
      <c r="B38" s="67" t="s">
        <v>51</v>
      </c>
      <c r="C38" s="69"/>
      <c r="D38" s="64">
        <f>(C24/7000)/((C23^2)/1.642)</f>
        <v>0.3634887839433294</v>
      </c>
      <c r="E38" s="64">
        <f>(C24/7000)/((C23^2)/1.965)</f>
        <v>0.43499114521841792</v>
      </c>
      <c r="F38" s="64">
        <f>(C24/7000)/((C23^2)/1.6)</f>
        <v>0.35419126328217237</v>
      </c>
      <c r="G38" s="65">
        <f>(C24/7000)/((C23^2)/0.875)</f>
        <v>0.19369834710743802</v>
      </c>
      <c r="H38" s="65">
        <f>(C24/7000)/((C23^2)/1)</f>
        <v>0.22136953955135774</v>
      </c>
    </row>
    <row r="39" spans="2:8" ht="12" customHeight="1" x14ac:dyDescent="0.2">
      <c r="B39" s="67" t="s">
        <v>53</v>
      </c>
      <c r="C39" s="68"/>
      <c r="D39" s="48" t="s">
        <v>41</v>
      </c>
      <c r="E39" s="46" t="s">
        <v>42</v>
      </c>
      <c r="F39" s="46" t="s">
        <v>43</v>
      </c>
      <c r="G39" s="47" t="s">
        <v>44</v>
      </c>
      <c r="H39" s="47" t="s">
        <v>45</v>
      </c>
    </row>
    <row r="40" spans="2:8" ht="9.75" customHeight="1" x14ac:dyDescent="0.2">
      <c r="B40" s="42"/>
      <c r="C40" s="43"/>
      <c r="D40" s="49"/>
      <c r="E40" s="50"/>
      <c r="F40" s="50"/>
      <c r="G40" s="51"/>
      <c r="H40" s="52"/>
    </row>
    <row r="41" spans="2:8" ht="27" customHeight="1" x14ac:dyDescent="0.2">
      <c r="B41" s="60" t="s">
        <v>55</v>
      </c>
      <c r="C41" s="66">
        <f>(C26*720)/D33</f>
        <v>149369.01973786639</v>
      </c>
      <c r="D41" s="24" t="s">
        <v>19</v>
      </c>
      <c r="E41" s="70" t="s">
        <v>36</v>
      </c>
      <c r="F41" s="70"/>
      <c r="G41" s="70"/>
      <c r="H41" s="70"/>
    </row>
    <row r="42" spans="2:8" ht="7.5" customHeight="1" x14ac:dyDescent="0.2">
      <c r="B42" s="2"/>
      <c r="C42" s="26"/>
      <c r="D42" s="27"/>
      <c r="G42" s="39"/>
      <c r="H42" s="40"/>
    </row>
    <row r="43" spans="2:8" x14ac:dyDescent="0.2">
      <c r="B43" s="28" t="s">
        <v>33</v>
      </c>
      <c r="C43" s="26"/>
      <c r="D43" s="27"/>
      <c r="H43" s="15"/>
    </row>
    <row r="44" spans="2:8" x14ac:dyDescent="0.2">
      <c r="B44" s="29" t="s">
        <v>34</v>
      </c>
      <c r="C44" s="30"/>
      <c r="D44" s="31"/>
      <c r="E44" s="31"/>
      <c r="F44" s="31"/>
      <c r="G44" s="31"/>
      <c r="H44" s="20"/>
    </row>
  </sheetData>
  <sheetProtection algorithmName="SHA-512" hashValue="4G1uCr3HWc+lhmoJ7UXwRT5juFdaHSip4dLq2zkU0+w6S3Ar02Go7SEBeqbQqtXHTHeZbxDTLOjyqhDX6z515g==" saltValue="7MTha1CjbfLKHYQdcEAlAA==" spinCount="100000" sheet="1" objects="1" scenarios="1"/>
  <mergeCells count="23">
    <mergeCell ref="D27:F28"/>
    <mergeCell ref="G35:H35"/>
    <mergeCell ref="D32:F32"/>
    <mergeCell ref="G32:H32"/>
    <mergeCell ref="G33:H33"/>
    <mergeCell ref="D34:F34"/>
    <mergeCell ref="G34:H34"/>
    <mergeCell ref="B39:C39"/>
    <mergeCell ref="B38:C38"/>
    <mergeCell ref="E41:H41"/>
    <mergeCell ref="E25:G25"/>
    <mergeCell ref="B2:H3"/>
    <mergeCell ref="E8:G8"/>
    <mergeCell ref="B15:G16"/>
    <mergeCell ref="E18:H18"/>
    <mergeCell ref="B20:H21"/>
    <mergeCell ref="G28:H28"/>
    <mergeCell ref="G29:H29"/>
    <mergeCell ref="D30:F30"/>
    <mergeCell ref="G30:H30"/>
    <mergeCell ref="G31:H31"/>
    <mergeCell ref="B35:C35"/>
    <mergeCell ref="B36:C36"/>
  </mergeCells>
  <hyperlinks>
    <hyperlink ref="E25" r:id="rId1" xr:uid="{00000000-0004-0000-0000-000000000000}"/>
  </hyperlinks>
  <pageMargins left="0.75" right="0.75" top="1" bottom="1" header="0.51180555555555496" footer="0.51180555555555496"/>
  <pageSetup firstPageNumber="0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SG and Twist Rate Calculator</vt:lpstr>
    </vt:vector>
  </TitlesOfParts>
  <Company>Penn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Kyrottimus' Simple Twist Rate Calculator</dc:title>
  <dc:subject/>
  <dc:creator>Bryan Litz;Stephan J. Grozik (Basic Version)</dc:creator>
  <dc:description/>
  <cp:lastModifiedBy>Rsutton</cp:lastModifiedBy>
  <cp:revision>30</cp:revision>
  <cp:lastPrinted>2019-05-20T21:24:42Z</cp:lastPrinted>
  <dcterms:created xsi:type="dcterms:W3CDTF">2008-04-17T20:02:23Z</dcterms:created>
  <dcterms:modified xsi:type="dcterms:W3CDTF">2021-08-03T13:15:40Z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Penn State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